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uwenD1\Documents\Buurtvereniging WestmadePark\"/>
    </mc:Choice>
  </mc:AlternateContent>
  <xr:revisionPtr revIDLastSave="0" documentId="13_ncr:1_{F142AB1E-AE55-4A34-A063-EF785A3A89B8}" xr6:coauthVersionLast="47" xr6:coauthVersionMax="47" xr10:uidLastSave="{00000000-0000-0000-0000-000000000000}"/>
  <bookViews>
    <workbookView xWindow="28680" yWindow="-120" windowWidth="29040" windowHeight="16440" xr2:uid="{16EEBF12-ACDE-4196-A04A-D96EEB57BA94}"/>
  </bookViews>
  <sheets>
    <sheet name="Sheet2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2" l="1"/>
  <c r="E20" i="2"/>
  <c r="G19" i="2"/>
  <c r="G18" i="2"/>
  <c r="G16" i="2"/>
  <c r="E8" i="2"/>
  <c r="H35" i="1"/>
  <c r="J35" i="1"/>
  <c r="L35" i="1" s="1"/>
  <c r="G20" i="2"/>
  <c r="E17" i="2"/>
  <c r="N43" i="1"/>
  <c r="N41" i="1"/>
  <c r="L43" i="1"/>
  <c r="L41" i="1"/>
  <c r="N39" i="1"/>
  <c r="L39" i="1"/>
  <c r="J39" i="1"/>
  <c r="N37" i="1"/>
  <c r="N34" i="1"/>
  <c r="N28" i="1"/>
  <c r="N29" i="1"/>
  <c r="N27" i="1"/>
  <c r="N25" i="1"/>
  <c r="N23" i="1"/>
  <c r="N21" i="1"/>
  <c r="N19" i="1"/>
  <c r="N17" i="1"/>
  <c r="N15" i="1"/>
  <c r="L29" i="1"/>
  <c r="L28" i="1"/>
  <c r="L27" i="1"/>
  <c r="J29" i="1"/>
  <c r="J28" i="1"/>
  <c r="J27" i="1"/>
  <c r="F5" i="1"/>
  <c r="J5" i="1" s="1"/>
  <c r="N5" i="1" s="1"/>
  <c r="L25" i="1"/>
  <c r="L23" i="1"/>
  <c r="J19" i="1"/>
  <c r="L19" i="1" s="1"/>
  <c r="J21" i="1"/>
  <c r="L21" i="1" s="1"/>
  <c r="J34" i="1"/>
  <c r="L34" i="1" s="1"/>
  <c r="J37" i="1"/>
  <c r="L37" i="1" s="1"/>
  <c r="J15" i="1"/>
  <c r="L15" i="1" s="1"/>
  <c r="G10" i="2" l="1"/>
  <c r="G8" i="2" s="1"/>
  <c r="N35" i="1"/>
  <c r="G22" i="2"/>
  <c r="G14" i="2" s="1"/>
  <c r="E14" i="2"/>
  <c r="E34" i="2" s="1"/>
  <c r="G34" i="2" l="1"/>
</calcChain>
</file>

<file path=xl/sharedStrings.xml><?xml version="1.0" encoding="utf-8"?>
<sst xmlns="http://schemas.openxmlformats.org/spreadsheetml/2006/main" count="60" uniqueCount="48">
  <si>
    <t>Maand</t>
  </si>
  <si>
    <t>Jaar</t>
  </si>
  <si>
    <t>Bank</t>
  </si>
  <si>
    <t>KvK</t>
  </si>
  <si>
    <t>Admin Pakket</t>
  </si>
  <si>
    <t>Verzekering</t>
  </si>
  <si>
    <t>Website</t>
  </si>
  <si>
    <t>Vast</t>
  </si>
  <si>
    <t>Variabel</t>
  </si>
  <si>
    <t>Vergadering</t>
  </si>
  <si>
    <t>Frequentie</t>
  </si>
  <si>
    <t>Pakket</t>
  </si>
  <si>
    <t>Enquete</t>
  </si>
  <si>
    <t>ABN</t>
  </si>
  <si>
    <t>nvt</t>
  </si>
  <si>
    <t>Bankkosten</t>
  </si>
  <si>
    <t>Cons</t>
  </si>
  <si>
    <t>Ruimte</t>
  </si>
  <si>
    <t>upift</t>
  </si>
  <si>
    <t>UITGAVEN</t>
  </si>
  <si>
    <t>inkomsten</t>
  </si>
  <si>
    <t>Commissie</t>
  </si>
  <si>
    <t>Feest</t>
  </si>
  <si>
    <t>Verkeer</t>
  </si>
  <si>
    <t>Totaal</t>
  </si>
  <si>
    <t>Susidies</t>
  </si>
  <si>
    <t>Giften</t>
  </si>
  <si>
    <t>Bestuurskosten</t>
  </si>
  <si>
    <t>Kantoorkosten</t>
  </si>
  <si>
    <t>Promotiekosten</t>
  </si>
  <si>
    <t>Contributie @ 29.50</t>
  </si>
  <si>
    <t>Inkomsten</t>
  </si>
  <si>
    <t>Subsidies</t>
  </si>
  <si>
    <t>Uitgaven</t>
  </si>
  <si>
    <t>Administratie</t>
  </si>
  <si>
    <t>Promotie</t>
  </si>
  <si>
    <t>Kantoor</t>
  </si>
  <si>
    <t>Activiteiten</t>
  </si>
  <si>
    <t>Vergaderkosten ALV</t>
  </si>
  <si>
    <t>Verkeer &amp; Veiligheid</t>
  </si>
  <si>
    <t>Bestuur &amp; Vereniging</t>
  </si>
  <si>
    <t>Naar verenigingsreserve</t>
  </si>
  <si>
    <t>Ruimtelijke Ordening</t>
  </si>
  <si>
    <t>Kascontrole</t>
  </si>
  <si>
    <t>Saldo</t>
  </si>
  <si>
    <t>Concept Begroting - 20230417</t>
  </si>
  <si>
    <t>Contributie (60% van 300 huishoudens)</t>
  </si>
  <si>
    <t>Buurtvereniging Vroondaal Westmadepark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</si>
</sst>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[$€-2]\ * #,##0.00_ ;_ [$€-2]\ * \-#,##0.00_ ;_ [$€-2]\ * &quot;-&quot;??_ ;_ @_ "/>
    <numFmt numFmtId="165" formatCode="_ [$€-2]\ * #,##0_ ;_ [$€-2]\ * \-#,##0_ ;_ [$€-2]\ * &quot;-&quot;??_ ;_ @_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9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/>
    <xf numFmtId="165" fontId="0" fillId="0" borderId="0" xfId="0" applyNumberFormat="1"/>
    <xf numFmtId="0" fontId="1" fillId="0" borderId="0" xfId="0" applyFont="1"/>
    <xf numFmtId="0" fontId="1" fillId="0" borderId="1" xfId="0" applyFont="1" applyBorder="1"/>
    <xf numFmtId="165" fontId="1" fillId="0" borderId="1" xfId="0" applyNumberFormat="1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BD1B3-2B2A-45D3-8461-BF170BC50AAC}">
  <dimension ref="B3:G34"/>
  <sheetViews>
    <sheetView showGridLines="0" tabSelected="1" workbookViewId="0">
      <selection activeCell="O25" sqref="O25"/>
    </sheetView>
  </sheetViews>
  <sheetFormatPr defaultRowHeight="15" outlineLevelRow="1" x14ac:dyDescent="0.25"/>
  <cols>
    <col min="3" max="3" width="16.42578125" customWidth="1"/>
    <col min="4" max="4" width="21.5703125" customWidth="1"/>
    <col min="5" max="5" width="8.85546875" bestFit="1" customWidth="1"/>
    <col min="7" max="7" width="9.85546875" bestFit="1" customWidth="1"/>
  </cols>
  <sheetData>
    <row r="3" spans="2:7" ht="23.25" x14ac:dyDescent="0.35">
      <c r="B3" s="11" t="s">
        <v>47</v>
      </c>
    </row>
    <row r="5" spans="2:7" x14ac:dyDescent="0.25">
      <c r="B5" s="12" t="s">
        <v>45</v>
      </c>
      <c r="C5" s="5"/>
      <c r="D5" s="5"/>
      <c r="E5" s="10">
        <v>2022</v>
      </c>
      <c r="F5" s="10"/>
      <c r="G5" s="10">
        <v>2023</v>
      </c>
    </row>
    <row r="6" spans="2:7" ht="9.75" customHeight="1" x14ac:dyDescent="0.25">
      <c r="B6" s="8"/>
      <c r="E6" s="9" t="s">
        <v>1</v>
      </c>
      <c r="G6" s="9" t="s">
        <v>1</v>
      </c>
    </row>
    <row r="7" spans="2:7" ht="8.25" customHeight="1" x14ac:dyDescent="0.25"/>
    <row r="8" spans="2:7" x14ac:dyDescent="0.25">
      <c r="B8" s="6" t="s">
        <v>31</v>
      </c>
      <c r="C8" s="6"/>
      <c r="D8" s="6"/>
      <c r="E8" s="7">
        <f>SUM(E10:E13)</f>
        <v>0</v>
      </c>
      <c r="F8" s="7"/>
      <c r="G8" s="7">
        <f>SUM(G10:G13)</f>
        <v>5310</v>
      </c>
    </row>
    <row r="9" spans="2:7" ht="5.45" customHeight="1" x14ac:dyDescent="0.25">
      <c r="E9" s="4"/>
      <c r="F9" s="4"/>
      <c r="G9" s="4"/>
    </row>
    <row r="10" spans="2:7" x14ac:dyDescent="0.25">
      <c r="C10" t="s">
        <v>46</v>
      </c>
      <c r="E10" s="4">
        <v>0</v>
      </c>
      <c r="F10" s="4"/>
      <c r="G10" s="4">
        <f>Sheet1!J5-E10</f>
        <v>5310</v>
      </c>
    </row>
    <row r="11" spans="2:7" x14ac:dyDescent="0.25">
      <c r="C11" t="s">
        <v>32</v>
      </c>
      <c r="E11" s="4">
        <v>0</v>
      </c>
      <c r="F11" s="4"/>
      <c r="G11" s="4">
        <v>0</v>
      </c>
    </row>
    <row r="12" spans="2:7" x14ac:dyDescent="0.25">
      <c r="C12" t="s">
        <v>26</v>
      </c>
      <c r="E12" s="4">
        <v>0</v>
      </c>
      <c r="F12" s="4"/>
      <c r="G12" s="4">
        <v>0</v>
      </c>
    </row>
    <row r="13" spans="2:7" ht="5.45" customHeight="1" x14ac:dyDescent="0.25">
      <c r="E13" s="4"/>
      <c r="F13" s="4"/>
      <c r="G13" s="4"/>
    </row>
    <row r="14" spans="2:7" x14ac:dyDescent="0.25">
      <c r="B14" s="6" t="s">
        <v>33</v>
      </c>
      <c r="C14" s="6"/>
      <c r="D14" s="6"/>
      <c r="E14" s="7">
        <f>SUM(E16:E20)</f>
        <v>0</v>
      </c>
      <c r="F14" s="7"/>
      <c r="G14" s="7">
        <f>SUM(G16:G32)</f>
        <v>5298.6</v>
      </c>
    </row>
    <row r="15" spans="2:7" ht="5.45" customHeight="1" x14ac:dyDescent="0.25">
      <c r="E15" s="4"/>
      <c r="F15" s="4"/>
      <c r="G15" s="4"/>
    </row>
    <row r="16" spans="2:7" x14ac:dyDescent="0.25">
      <c r="C16" t="s">
        <v>2</v>
      </c>
      <c r="E16" s="4">
        <v>0</v>
      </c>
      <c r="F16" s="4"/>
      <c r="G16" s="4">
        <f>+Sheet1!H15*12+Sheet1!H37*12</f>
        <v>358.8</v>
      </c>
    </row>
    <row r="17" spans="3:7" x14ac:dyDescent="0.25">
      <c r="C17" t="s">
        <v>34</v>
      </c>
      <c r="E17" s="4">
        <f>SUM(E18:E19)</f>
        <v>0</v>
      </c>
      <c r="F17" s="4"/>
      <c r="G17" s="4">
        <f>SUM(G18:G19)</f>
        <v>415.4</v>
      </c>
    </row>
    <row r="18" spans="3:7" hidden="1" outlineLevel="1" x14ac:dyDescent="0.25">
      <c r="D18" t="s">
        <v>11</v>
      </c>
      <c r="E18" s="4">
        <v>0</v>
      </c>
      <c r="F18" s="4"/>
      <c r="G18" s="4">
        <f>Sheet1!H21*12</f>
        <v>215.39999999999998</v>
      </c>
    </row>
    <row r="19" spans="3:7" hidden="1" outlineLevel="1" x14ac:dyDescent="0.25">
      <c r="D19" t="s">
        <v>12</v>
      </c>
      <c r="E19" s="4">
        <v>0</v>
      </c>
      <c r="F19" s="4"/>
      <c r="G19" s="4">
        <f>Sheet1!J25</f>
        <v>200</v>
      </c>
    </row>
    <row r="20" spans="3:7" collapsed="1" x14ac:dyDescent="0.25">
      <c r="C20" t="s">
        <v>5</v>
      </c>
      <c r="E20" s="4">
        <f>Sheet1!H19*0</f>
        <v>0</v>
      </c>
      <c r="F20" s="4"/>
      <c r="G20" s="4">
        <f>Sheet1!L19</f>
        <v>482.99999999999994</v>
      </c>
    </row>
    <row r="21" spans="3:7" ht="5.45" customHeight="1" x14ac:dyDescent="0.25">
      <c r="E21" s="4"/>
      <c r="F21" s="4"/>
      <c r="G21" s="4"/>
    </row>
    <row r="22" spans="3:7" x14ac:dyDescent="0.25">
      <c r="C22" t="s">
        <v>38</v>
      </c>
      <c r="E22" s="4">
        <v>0</v>
      </c>
      <c r="F22" s="4"/>
      <c r="G22" s="4">
        <f>Sheet1!L34+Sheet1!L35</f>
        <v>1426</v>
      </c>
    </row>
    <row r="23" spans="3:7" ht="5.45" customHeight="1" x14ac:dyDescent="0.25">
      <c r="E23" s="4"/>
      <c r="F23" s="4"/>
      <c r="G23" s="4"/>
    </row>
    <row r="24" spans="3:7" x14ac:dyDescent="0.25">
      <c r="C24" t="s">
        <v>6</v>
      </c>
      <c r="E24" s="4">
        <v>0</v>
      </c>
      <c r="F24" s="4"/>
      <c r="G24" s="4">
        <v>100</v>
      </c>
    </row>
    <row r="25" spans="3:7" x14ac:dyDescent="0.25">
      <c r="C25" t="s">
        <v>35</v>
      </c>
      <c r="E25" s="4">
        <v>0</v>
      </c>
      <c r="F25" s="4"/>
      <c r="G25" s="4">
        <v>250</v>
      </c>
    </row>
    <row r="26" spans="3:7" x14ac:dyDescent="0.25">
      <c r="C26" t="s">
        <v>36</v>
      </c>
      <c r="E26" s="4">
        <v>0</v>
      </c>
      <c r="F26" s="4"/>
      <c r="G26" s="4">
        <v>250</v>
      </c>
    </row>
    <row r="27" spans="3:7" x14ac:dyDescent="0.25">
      <c r="C27" t="s">
        <v>40</v>
      </c>
      <c r="E27" s="4">
        <v>0</v>
      </c>
      <c r="F27" s="4"/>
      <c r="G27" s="4">
        <v>750</v>
      </c>
    </row>
    <row r="28" spans="3:7" ht="5.45" customHeight="1" x14ac:dyDescent="0.25">
      <c r="E28" s="4"/>
      <c r="F28" s="4"/>
      <c r="G28" s="4"/>
    </row>
    <row r="29" spans="3:7" x14ac:dyDescent="0.25">
      <c r="C29" t="s">
        <v>21</v>
      </c>
      <c r="D29" t="s">
        <v>37</v>
      </c>
      <c r="E29" s="4">
        <v>0</v>
      </c>
      <c r="G29" s="4">
        <v>250</v>
      </c>
    </row>
    <row r="30" spans="3:7" x14ac:dyDescent="0.25">
      <c r="D30" t="s">
        <v>39</v>
      </c>
      <c r="E30" s="4">
        <v>0</v>
      </c>
      <c r="G30" s="4">
        <v>250</v>
      </c>
    </row>
    <row r="31" spans="3:7" x14ac:dyDescent="0.25">
      <c r="D31" t="s">
        <v>42</v>
      </c>
      <c r="E31" s="4">
        <v>0</v>
      </c>
      <c r="G31" s="4">
        <v>250</v>
      </c>
    </row>
    <row r="32" spans="3:7" x14ac:dyDescent="0.25">
      <c r="D32" t="s">
        <v>43</v>
      </c>
      <c r="E32" s="4">
        <v>0</v>
      </c>
      <c r="G32" s="4">
        <v>100</v>
      </c>
    </row>
    <row r="33" spans="2:7" ht="5.45" customHeight="1" x14ac:dyDescent="0.25"/>
    <row r="34" spans="2:7" x14ac:dyDescent="0.25">
      <c r="B34" s="6" t="s">
        <v>44</v>
      </c>
      <c r="C34" s="6" t="s">
        <v>41</v>
      </c>
      <c r="D34" s="6"/>
      <c r="E34" s="7">
        <f>E8-E14</f>
        <v>0</v>
      </c>
      <c r="F34" s="7"/>
      <c r="G34" s="7">
        <f>G8-G14</f>
        <v>11.399999999999636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EB645-B1E5-48B7-827D-36DF7AFA5D48}">
  <dimension ref="B1:N43"/>
  <sheetViews>
    <sheetView zoomScaleNormal="100" workbookViewId="0">
      <selection activeCell="F5" sqref="F5"/>
    </sheetView>
  </sheetViews>
  <sheetFormatPr defaultRowHeight="15" x14ac:dyDescent="0.25"/>
  <cols>
    <col min="4" max="4" width="16.5703125" bestFit="1" customWidth="1"/>
    <col min="8" max="8" width="8.85546875" bestFit="1" customWidth="1"/>
    <col min="10" max="10" width="10.42578125" bestFit="1" customWidth="1"/>
    <col min="12" max="12" width="9.85546875" bestFit="1" customWidth="1"/>
    <col min="14" max="14" width="11.7109375" customWidth="1"/>
  </cols>
  <sheetData>
    <row r="1" spans="2:14" x14ac:dyDescent="0.25">
      <c r="L1" s="1">
        <v>0.15</v>
      </c>
    </row>
    <row r="3" spans="2:14" x14ac:dyDescent="0.25">
      <c r="B3" t="s">
        <v>20</v>
      </c>
      <c r="F3" t="s">
        <v>10</v>
      </c>
      <c r="H3" t="s">
        <v>0</v>
      </c>
      <c r="J3" t="s">
        <v>1</v>
      </c>
      <c r="L3" t="s">
        <v>18</v>
      </c>
      <c r="N3" t="s">
        <v>24</v>
      </c>
    </row>
    <row r="4" spans="2:14" x14ac:dyDescent="0.25">
      <c r="H4" s="3"/>
      <c r="I4" s="3"/>
      <c r="J4" s="3"/>
      <c r="K4" s="3"/>
      <c r="L4" s="3"/>
    </row>
    <row r="5" spans="2:14" x14ac:dyDescent="0.25">
      <c r="D5" t="s">
        <v>30</v>
      </c>
      <c r="E5" s="1">
        <v>0.6</v>
      </c>
      <c r="F5">
        <f>300*E5</f>
        <v>180</v>
      </c>
      <c r="H5" s="3"/>
      <c r="I5" s="3"/>
      <c r="J5" s="3">
        <f>F5*29.5</f>
        <v>5310</v>
      </c>
      <c r="K5" s="3"/>
      <c r="L5" s="3"/>
      <c r="N5" s="3">
        <f>J5</f>
        <v>5310</v>
      </c>
    </row>
    <row r="6" spans="2:14" x14ac:dyDescent="0.25">
      <c r="H6" s="3"/>
      <c r="I6" s="3"/>
      <c r="J6" s="3"/>
      <c r="K6" s="3"/>
      <c r="L6" s="3"/>
    </row>
    <row r="7" spans="2:14" x14ac:dyDescent="0.25">
      <c r="D7" t="s">
        <v>25</v>
      </c>
      <c r="H7" s="3"/>
      <c r="I7" s="3"/>
      <c r="J7" s="3"/>
      <c r="K7" s="3"/>
      <c r="L7" s="3"/>
    </row>
    <row r="8" spans="2:14" x14ac:dyDescent="0.25">
      <c r="H8" s="3"/>
      <c r="I8" s="3"/>
      <c r="J8" s="3"/>
      <c r="K8" s="3"/>
      <c r="L8" s="3"/>
    </row>
    <row r="9" spans="2:14" x14ac:dyDescent="0.25">
      <c r="D9" t="s">
        <v>26</v>
      </c>
      <c r="H9" s="3"/>
      <c r="I9" s="3"/>
      <c r="J9" s="3"/>
      <c r="K9" s="3"/>
      <c r="L9" s="3"/>
    </row>
    <row r="10" spans="2:14" x14ac:dyDescent="0.25">
      <c r="H10" s="3"/>
      <c r="I10" s="3"/>
      <c r="J10" s="3"/>
      <c r="K10" s="3"/>
      <c r="L10" s="3"/>
    </row>
    <row r="11" spans="2:14" x14ac:dyDescent="0.25">
      <c r="H11" s="3"/>
      <c r="I11" s="3"/>
      <c r="J11" s="3"/>
      <c r="K11" s="3"/>
      <c r="L11" s="3"/>
    </row>
    <row r="13" spans="2:14" x14ac:dyDescent="0.25">
      <c r="B13" t="s">
        <v>19</v>
      </c>
      <c r="F13" t="s">
        <v>10</v>
      </c>
      <c r="H13" t="s">
        <v>0</v>
      </c>
      <c r="J13" t="s">
        <v>1</v>
      </c>
    </row>
    <row r="15" spans="2:14" x14ac:dyDescent="0.25">
      <c r="C15" t="s">
        <v>7</v>
      </c>
      <c r="D15" t="s">
        <v>2</v>
      </c>
      <c r="E15" t="s">
        <v>13</v>
      </c>
      <c r="H15" s="3">
        <v>9.9</v>
      </c>
      <c r="I15" s="3"/>
      <c r="J15" s="3">
        <f>H15*12</f>
        <v>118.80000000000001</v>
      </c>
      <c r="K15" s="3"/>
      <c r="L15" s="3">
        <f>J15*1.15</f>
        <v>136.62</v>
      </c>
      <c r="N15" s="3">
        <f>-L15</f>
        <v>-136.62</v>
      </c>
    </row>
    <row r="16" spans="2:14" x14ac:dyDescent="0.25">
      <c r="H16" s="3"/>
      <c r="I16" s="3"/>
      <c r="J16" s="3"/>
      <c r="K16" s="3"/>
      <c r="L16" s="3"/>
    </row>
    <row r="17" spans="4:14" x14ac:dyDescent="0.25">
      <c r="D17" t="s">
        <v>3</v>
      </c>
      <c r="F17" t="s">
        <v>14</v>
      </c>
      <c r="H17" s="3"/>
      <c r="I17" s="3"/>
      <c r="J17" s="3"/>
      <c r="K17" s="3"/>
      <c r="L17" s="3"/>
      <c r="N17" s="3">
        <f>-L17</f>
        <v>0</v>
      </c>
    </row>
    <row r="18" spans="4:14" x14ac:dyDescent="0.25">
      <c r="H18" s="3"/>
      <c r="I18" s="3"/>
      <c r="J18" s="3"/>
      <c r="K18" s="3"/>
      <c r="L18" s="3"/>
    </row>
    <row r="19" spans="4:14" x14ac:dyDescent="0.25">
      <c r="D19" t="s">
        <v>5</v>
      </c>
      <c r="F19" s="2">
        <v>12</v>
      </c>
      <c r="H19" s="3">
        <v>35</v>
      </c>
      <c r="I19" s="3"/>
      <c r="J19" s="3">
        <f>F19*H19</f>
        <v>420</v>
      </c>
      <c r="K19" s="3"/>
      <c r="L19" s="3">
        <f>J19*1.15</f>
        <v>482.99999999999994</v>
      </c>
      <c r="N19" s="3">
        <f>-L19</f>
        <v>-482.99999999999994</v>
      </c>
    </row>
    <row r="20" spans="4:14" x14ac:dyDescent="0.25">
      <c r="F20" s="2"/>
      <c r="H20" s="3"/>
      <c r="I20" s="3"/>
      <c r="J20" s="3"/>
      <c r="K20" s="3"/>
      <c r="L20" s="3"/>
    </row>
    <row r="21" spans="4:14" x14ac:dyDescent="0.25">
      <c r="D21" t="s">
        <v>4</v>
      </c>
      <c r="F21" s="2">
        <v>12</v>
      </c>
      <c r="H21" s="3">
        <v>17.95</v>
      </c>
      <c r="I21" s="3"/>
      <c r="J21" s="3">
        <f>F21*H21</f>
        <v>215.39999999999998</v>
      </c>
      <c r="K21" s="3"/>
      <c r="L21" s="3">
        <f>J21*1.15</f>
        <v>247.70999999999995</v>
      </c>
      <c r="N21" s="3">
        <f>-L21</f>
        <v>-247.70999999999995</v>
      </c>
    </row>
    <row r="22" spans="4:14" x14ac:dyDescent="0.25">
      <c r="F22" s="2"/>
      <c r="H22" s="3"/>
      <c r="I22" s="3"/>
      <c r="J22" s="3"/>
      <c r="K22" s="3"/>
      <c r="L22" s="3"/>
    </row>
    <row r="23" spans="4:14" x14ac:dyDescent="0.25">
      <c r="D23" t="s">
        <v>6</v>
      </c>
      <c r="F23" s="2">
        <v>1</v>
      </c>
      <c r="H23" s="3"/>
      <c r="I23" s="3"/>
      <c r="J23" s="3">
        <v>25</v>
      </c>
      <c r="K23" s="3"/>
      <c r="L23" s="3">
        <f>J23*1.15</f>
        <v>28.749999999999996</v>
      </c>
      <c r="N23" s="3">
        <f>-L23</f>
        <v>-28.749999999999996</v>
      </c>
    </row>
    <row r="24" spans="4:14" x14ac:dyDescent="0.25">
      <c r="F24" s="2"/>
      <c r="H24" s="3"/>
      <c r="I24" s="3"/>
      <c r="J24" s="3"/>
      <c r="K24" s="3"/>
      <c r="L24" s="3"/>
    </row>
    <row r="25" spans="4:14" x14ac:dyDescent="0.25">
      <c r="D25" t="s">
        <v>12</v>
      </c>
      <c r="F25" s="2">
        <v>1</v>
      </c>
      <c r="H25" s="3"/>
      <c r="I25" s="3"/>
      <c r="J25" s="3">
        <v>200</v>
      </c>
      <c r="K25" s="3"/>
      <c r="L25" s="3">
        <f>J25*1.15</f>
        <v>229.99999999999997</v>
      </c>
      <c r="N25" s="3">
        <f>-L25</f>
        <v>-229.99999999999997</v>
      </c>
    </row>
    <row r="26" spans="4:14" x14ac:dyDescent="0.25">
      <c r="F26" s="2"/>
      <c r="H26" s="3"/>
      <c r="I26" s="3"/>
      <c r="J26" s="3"/>
      <c r="K26" s="3"/>
      <c r="L26" s="3"/>
    </row>
    <row r="27" spans="4:14" x14ac:dyDescent="0.25">
      <c r="D27" t="s">
        <v>21</v>
      </c>
      <c r="E27" t="s">
        <v>22</v>
      </c>
      <c r="F27" s="2">
        <v>1</v>
      </c>
      <c r="H27" s="3">
        <v>250</v>
      </c>
      <c r="I27" s="3"/>
      <c r="J27" s="3">
        <f t="shared" ref="J27:J29" si="0">F27*H27</f>
        <v>250</v>
      </c>
      <c r="K27" s="3"/>
      <c r="L27" s="3">
        <f t="shared" ref="L27:L29" si="1">J27*1.15</f>
        <v>287.5</v>
      </c>
      <c r="N27" s="3">
        <f>-L27</f>
        <v>-287.5</v>
      </c>
    </row>
    <row r="28" spans="4:14" x14ac:dyDescent="0.25">
      <c r="E28" t="s">
        <v>23</v>
      </c>
      <c r="F28" s="2">
        <v>1</v>
      </c>
      <c r="H28" s="3">
        <v>250</v>
      </c>
      <c r="I28" s="3"/>
      <c r="J28" s="3">
        <f t="shared" si="0"/>
        <v>250</v>
      </c>
      <c r="K28" s="3"/>
      <c r="L28" s="3">
        <f t="shared" si="1"/>
        <v>287.5</v>
      </c>
      <c r="N28" s="3">
        <f>-L28</f>
        <v>-287.5</v>
      </c>
    </row>
    <row r="29" spans="4:14" x14ac:dyDescent="0.25">
      <c r="E29" t="s">
        <v>17</v>
      </c>
      <c r="F29" s="2">
        <v>1</v>
      </c>
      <c r="H29" s="3">
        <v>250</v>
      </c>
      <c r="I29" s="3"/>
      <c r="J29" s="3">
        <f t="shared" si="0"/>
        <v>250</v>
      </c>
      <c r="K29" s="3"/>
      <c r="L29" s="3">
        <f t="shared" si="1"/>
        <v>287.5</v>
      </c>
      <c r="N29" s="3">
        <f>-L29</f>
        <v>-287.5</v>
      </c>
    </row>
    <row r="30" spans="4:14" x14ac:dyDescent="0.25">
      <c r="H30" s="3"/>
      <c r="I30" s="3"/>
      <c r="J30" s="3"/>
      <c r="K30" s="3"/>
      <c r="L30" s="3"/>
    </row>
    <row r="31" spans="4:14" x14ac:dyDescent="0.25">
      <c r="H31" s="3"/>
      <c r="I31" s="3"/>
      <c r="J31" s="3"/>
      <c r="K31" s="3"/>
      <c r="L31" s="3"/>
    </row>
    <row r="32" spans="4:14" x14ac:dyDescent="0.25">
      <c r="H32" s="3"/>
      <c r="I32" s="3"/>
      <c r="J32" s="3"/>
      <c r="K32" s="3"/>
      <c r="L32" s="3"/>
    </row>
    <row r="33" spans="3:14" x14ac:dyDescent="0.25">
      <c r="H33" s="3"/>
      <c r="I33" s="3"/>
      <c r="J33" s="3"/>
      <c r="K33" s="3"/>
      <c r="L33" s="3"/>
    </row>
    <row r="34" spans="3:14" x14ac:dyDescent="0.25">
      <c r="C34" t="s">
        <v>8</v>
      </c>
      <c r="D34" t="s">
        <v>9</v>
      </c>
      <c r="E34" t="s">
        <v>17</v>
      </c>
      <c r="F34">
        <v>2</v>
      </c>
      <c r="H34" s="3">
        <v>350</v>
      </c>
      <c r="I34" s="3"/>
      <c r="J34" s="3">
        <f>H34*F34</f>
        <v>700</v>
      </c>
      <c r="K34" s="3"/>
      <c r="L34" s="3">
        <f>J34*1.15</f>
        <v>804.99999999999989</v>
      </c>
      <c r="N34" s="3">
        <f>-L34</f>
        <v>-804.99999999999989</v>
      </c>
    </row>
    <row r="35" spans="3:14" x14ac:dyDescent="0.25">
      <c r="E35" t="s">
        <v>16</v>
      </c>
      <c r="F35">
        <v>2</v>
      </c>
      <c r="H35" s="3">
        <f>45*3*2</f>
        <v>270</v>
      </c>
      <c r="I35" s="3"/>
      <c r="J35" s="3">
        <f>H35*F35</f>
        <v>540</v>
      </c>
      <c r="K35" s="3"/>
      <c r="L35" s="3">
        <f>J35*1.15</f>
        <v>621</v>
      </c>
      <c r="N35" s="3">
        <f>-L35</f>
        <v>-621</v>
      </c>
    </row>
    <row r="36" spans="3:14" x14ac:dyDescent="0.25">
      <c r="H36" s="3"/>
      <c r="I36" s="3"/>
      <c r="J36" s="3"/>
      <c r="K36" s="3"/>
      <c r="L36" s="3"/>
    </row>
    <row r="37" spans="3:14" x14ac:dyDescent="0.25">
      <c r="D37" t="s">
        <v>15</v>
      </c>
      <c r="F37">
        <v>12</v>
      </c>
      <c r="H37" s="3">
        <v>20</v>
      </c>
      <c r="I37" s="3"/>
      <c r="J37" s="3">
        <f>H37*F37</f>
        <v>240</v>
      </c>
      <c r="K37" s="3"/>
      <c r="L37" s="3">
        <f>J37*1.15</f>
        <v>276</v>
      </c>
      <c r="N37" s="3">
        <f>-L37</f>
        <v>-276</v>
      </c>
    </row>
    <row r="39" spans="3:14" x14ac:dyDescent="0.25">
      <c r="D39" t="s">
        <v>27</v>
      </c>
      <c r="F39">
        <v>9</v>
      </c>
      <c r="H39">
        <v>75</v>
      </c>
      <c r="J39">
        <f>H39*F39</f>
        <v>675</v>
      </c>
      <c r="L39" s="3">
        <f>J39*1.15</f>
        <v>776.24999999999989</v>
      </c>
      <c r="N39" s="3">
        <f>-L39</f>
        <v>-776.24999999999989</v>
      </c>
    </row>
    <row r="41" spans="3:14" x14ac:dyDescent="0.25">
      <c r="D41" t="s">
        <v>28</v>
      </c>
      <c r="F41">
        <v>1</v>
      </c>
      <c r="J41">
        <v>250</v>
      </c>
      <c r="L41" s="3">
        <f>J41*1.15</f>
        <v>287.5</v>
      </c>
      <c r="N41" s="3">
        <f>-L41</f>
        <v>-287.5</v>
      </c>
    </row>
    <row r="43" spans="3:14" x14ac:dyDescent="0.25">
      <c r="D43" t="s">
        <v>29</v>
      </c>
      <c r="F43">
        <v>1</v>
      </c>
      <c r="J43">
        <v>250</v>
      </c>
      <c r="L43" s="3">
        <f>J43*1.15</f>
        <v>287.5</v>
      </c>
      <c r="N43" s="3">
        <f>-L43</f>
        <v>-287.5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>Thermo Fisher Scientific,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Kouwen, Dennis</dc:creator>
  <cp:lastModifiedBy>Kouwen, Dennis</cp:lastModifiedBy>
  <dcterms:created xsi:type="dcterms:W3CDTF">2022-10-23T13:15:44Z</dcterms:created>
  <dcterms:modified xsi:type="dcterms:W3CDTF">2023-04-17T08:10:49Z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